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Your data" sheetId="1" state="visible" r:id="rId3"/>
    <sheet name="Forecast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6" authorId="0">
      <text>
        <r>
          <rPr>
            <sz val="10"/>
            <rFont val="Arial"/>
            <family val="2"/>
          </rPr>
          <t xml:space="preserve">Type the first month of your data as a date, e.g. 1/1/2023.</t>
        </r>
      </text>
    </comment>
  </commentList>
</comments>
</file>

<file path=xl/sharedStrings.xml><?xml version="1.0" encoding="utf-8"?>
<sst xmlns="http://schemas.openxmlformats.org/spreadsheetml/2006/main" count="45" uniqueCount="40">
  <si>
    <t xml:space="preserve">Sales forecast template: your data</t>
  </si>
  <si>
    <t xml:space="preserve">Edit only the yellow cells: the first month in A6, and monthly sales in B6:B41, oldest first. Leave unused rows blank.</t>
  </si>
  <si>
    <t xml:space="preserve">The example sales figures are made up to show the format. Type your own over them. Free template from ezforecasting.com</t>
  </si>
  <si>
    <t xml:space="preserve">Month</t>
  </si>
  <si>
    <t xml:space="preserve">Sales ($)</t>
  </si>
  <si>
    <t xml:space="preserve">Period #</t>
  </si>
  <si>
    <t xml:space="preserve">Trend ($)</t>
  </si>
  <si>
    <t xml:space="preserve">Ratio to trend</t>
  </si>
  <si>
    <t xml:space="preserve">Calendar month</t>
  </si>
  <si>
    <t xml:space="preserve">12-month sales forecast</t>
  </si>
  <si>
    <t xml:space="preserve">Everything on this sheet is calculated from the Your data sheet. Trend x seasonal factor; see ezforecasting.com/sales-forecast-template/</t>
  </si>
  <si>
    <t xml:space="preserve">Calculated inputs</t>
  </si>
  <si>
    <t xml:space="preserve">Months of data</t>
  </si>
  <si>
    <t xml:space="preserve">Trend: change per month ($)</t>
  </si>
  <si>
    <t xml:space="preserve">Fitted with SLOPE and INTERCEPT over all months entered</t>
  </si>
  <si>
    <t xml:space="preserve">Trend: starting level ($)</t>
  </si>
  <si>
    <t xml:space="preserve">Last month of data</t>
  </si>
  <si>
    <t xml:space="preserve">Seasonal factors</t>
  </si>
  <si>
    <t xml:space="preserve">Average ratio</t>
  </si>
  <si>
    <t xml:space="preserve">Seasonal factor</t>
  </si>
  <si>
    <t xml:space="preserve">Months used</t>
  </si>
  <si>
    <t xml:space="preserve">January</t>
  </si>
  <si>
    <t xml:space="preserve">February</t>
  </si>
  <si>
    <t xml:space="preserve">March</t>
  </si>
  <si>
    <t xml:space="preserve">April</t>
  </si>
  <si>
    <t xml:space="preserve">May</t>
  </si>
  <si>
    <t xml:space="preserve">June</t>
  </si>
  <si>
    <t xml:space="preserve">July</t>
  </si>
  <si>
    <t xml:space="preserve">August</t>
  </si>
  <si>
    <t xml:space="preserve">September</t>
  </si>
  <si>
    <t xml:space="preserve">October</t>
  </si>
  <si>
    <t xml:space="preserve">November</t>
  </si>
  <si>
    <t xml:space="preserve">December</t>
  </si>
  <si>
    <t xml:space="preserve">A factor of 1.10 means that month usually runs 10% above trend. Factors are scaled to average 1. Months with no data use 1.</t>
  </si>
  <si>
    <t xml:space="preserve">Forecast</t>
  </si>
  <si>
    <t xml:space="preserve">Forecast ($)</t>
  </si>
  <si>
    <t xml:space="preserve">Next 12 months, total</t>
  </si>
  <si>
    <t xml:space="preserve">Last 12 months of data, total</t>
  </si>
  <si>
    <t xml:space="preserve">Change</t>
  </si>
  <si>
    <t xml:space="preserve">This is an estimate from past sales only. Adjust it for price changes, new products and anything else you know is coming. Not financial advice.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</si>
</sst>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mmm\ yyyy"/>
    <numFmt numFmtId="166" formatCode="\$#,##0;&quot;($&quot;#,##0\);\-"/>
    <numFmt numFmtId="167" formatCode="General"/>
    <numFmt numFmtId="168" formatCode="0.000"/>
    <numFmt numFmtId="169" formatCode="0.0%;\(0.0%\);\-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sz val="11"/>
      <name val="Arial"/>
      <family val="0"/>
      <charset val="1"/>
    </font>
    <font>
      <sz val="11"/>
      <color rgb="FF008000"/>
      <name val="Arial"/>
      <family val="0"/>
      <charset val="1"/>
    </font>
    <font>
      <sz val="10"/>
      <name val="Arial"/>
      <family val="2"/>
    </font>
    <font>
      <sz val="11"/>
      <color theme="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DEBE3"/>
        <bgColor rgb="FFCCFFFF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EBE3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4"/>
    <col collapsed="false" customWidth="true" hidden="false" outlineLevel="0" max="3" min="3" style="0" width="10"/>
    <col collapsed="false" customWidth="true" hidden="false" outlineLevel="0" max="5" min="4" style="0" width="14"/>
    <col collapsed="false" customWidth="true" hidden="false" outlineLevel="0" max="6" min="6" style="0" width="15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 t="s">
        <v>2</v>
      </c>
    </row>
    <row r="5" customFormat="false" ht="26.85" hidden="false" customHeight="false" outlineLevel="0" collapsed="false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customFormat="false" ht="15" hidden="false" customHeight="false" outlineLevel="0" collapsed="false">
      <c r="A6" s="5" t="n">
        <v>44927</v>
      </c>
      <c r="B6" s="6" t="n">
        <v>41200</v>
      </c>
      <c r="C6" s="7" t="n">
        <f aca="false">IF(B6="","",ROW()-5)</f>
        <v>1</v>
      </c>
      <c r="D6" s="8" t="n">
        <f aca="false">IF(B6="","",Forecast!$B$7+Forecast!$B$6*C6)</f>
        <v>46464.1141141141</v>
      </c>
      <c r="E6" s="9" t="n">
        <f aca="false">IF(OR(B6="",D6&lt;=0),"",B6/D6)</f>
        <v>0.886705811259295</v>
      </c>
      <c r="F6" s="7" t="n">
        <f aca="false">IF(B6="","",MONTH(A6))</f>
        <v>1</v>
      </c>
    </row>
    <row r="7" customFormat="false" ht="15" hidden="false" customHeight="false" outlineLevel="0" collapsed="false">
      <c r="A7" s="10" t="n">
        <f aca="false">DATE(YEAR(A6),MONTH(A6)+1,1)</f>
        <v>44958</v>
      </c>
      <c r="B7" s="6" t="n">
        <v>39800</v>
      </c>
      <c r="C7" s="7" t="n">
        <f aca="false">IF(B7="","",ROW()-5)</f>
        <v>2</v>
      </c>
      <c r="D7" s="8" t="n">
        <f aca="false">IF(B7="","",Forecast!$B$7+Forecast!$B$6*C7)</f>
        <v>46987.9107679108</v>
      </c>
      <c r="E7" s="9" t="n">
        <f aca="false">IF(OR(B7="",D7&lt;=0),"",B7/D7)</f>
        <v>0.847026380819222</v>
      </c>
      <c r="F7" s="7" t="n">
        <f aca="false">IF(B7="","",MONTH(A7))</f>
        <v>2</v>
      </c>
    </row>
    <row r="8" customFormat="false" ht="15" hidden="false" customHeight="false" outlineLevel="0" collapsed="false">
      <c r="A8" s="10" t="n">
        <f aca="false">DATE(YEAR(A7),MONTH(A7)+1,1)</f>
        <v>44986</v>
      </c>
      <c r="B8" s="6" t="n">
        <v>45600</v>
      </c>
      <c r="C8" s="7" t="n">
        <f aca="false">IF(B8="","",ROW()-5)</f>
        <v>3</v>
      </c>
      <c r="D8" s="8" t="n">
        <f aca="false">IF(B8="","",Forecast!$B$7+Forecast!$B$6*C8)</f>
        <v>47511.7074217074</v>
      </c>
      <c r="E8" s="9" t="n">
        <f aca="false">IF(OR(B8="",D8&lt;=0),"",B8/D8)</f>
        <v>0.959763445149648</v>
      </c>
      <c r="F8" s="7" t="n">
        <f aca="false">IF(B8="","",MONTH(A8))</f>
        <v>3</v>
      </c>
    </row>
    <row r="9" customFormat="false" ht="15" hidden="false" customHeight="false" outlineLevel="0" collapsed="false">
      <c r="A9" s="10" t="n">
        <f aca="false">DATE(YEAR(A8),MONTH(A8)+1,1)</f>
        <v>45017</v>
      </c>
      <c r="B9" s="6" t="n">
        <v>47900</v>
      </c>
      <c r="C9" s="7" t="n">
        <f aca="false">IF(B9="","",ROW()-5)</f>
        <v>4</v>
      </c>
      <c r="D9" s="8" t="n">
        <f aca="false">IF(B9="","",Forecast!$B$7+Forecast!$B$6*C9)</f>
        <v>48035.5040755041</v>
      </c>
      <c r="E9" s="9" t="n">
        <f aca="false">IF(OR(B9="",D9&lt;=0),"",B9/D9)</f>
        <v>0.997179084968254</v>
      </c>
      <c r="F9" s="7" t="n">
        <f aca="false">IF(B9="","",MONTH(A9))</f>
        <v>4</v>
      </c>
    </row>
    <row r="10" customFormat="false" ht="15" hidden="false" customHeight="false" outlineLevel="0" collapsed="false">
      <c r="A10" s="10" t="n">
        <f aca="false">DATE(YEAR(A9),MONTH(A9)+1,1)</f>
        <v>45047</v>
      </c>
      <c r="B10" s="6" t="n">
        <v>52300</v>
      </c>
      <c r="C10" s="7" t="n">
        <f aca="false">IF(B10="","",ROW()-5)</f>
        <v>5</v>
      </c>
      <c r="D10" s="8" t="n">
        <f aca="false">IF(B10="","",Forecast!$B$7+Forecast!$B$6*C10)</f>
        <v>48559.3007293007</v>
      </c>
      <c r="E10" s="9" t="n">
        <f aca="false">IF(OR(B10="",D10&lt;=0),"",B10/D10)</f>
        <v>1.07703363134392</v>
      </c>
      <c r="F10" s="7" t="n">
        <f aca="false">IF(B10="","",MONTH(A10))</f>
        <v>5</v>
      </c>
    </row>
    <row r="11" customFormat="false" ht="15" hidden="false" customHeight="false" outlineLevel="0" collapsed="false">
      <c r="A11" s="10" t="n">
        <f aca="false">DATE(YEAR(A10),MONTH(A10)+1,1)</f>
        <v>45078</v>
      </c>
      <c r="B11" s="6" t="n">
        <v>55100</v>
      </c>
      <c r="C11" s="7" t="n">
        <f aca="false">IF(B11="","",ROW()-5)</f>
        <v>6</v>
      </c>
      <c r="D11" s="8" t="n">
        <f aca="false">IF(B11="","",Forecast!$B$7+Forecast!$B$6*C11)</f>
        <v>49083.0973830974</v>
      </c>
      <c r="E11" s="9" t="n">
        <f aca="false">IF(OR(B11="",D11&lt;=0),"",B11/D11)</f>
        <v>1.12258604158454</v>
      </c>
      <c r="F11" s="7" t="n">
        <f aca="false">IF(B11="","",MONTH(A11))</f>
        <v>6</v>
      </c>
    </row>
    <row r="12" customFormat="false" ht="15" hidden="false" customHeight="false" outlineLevel="0" collapsed="false">
      <c r="A12" s="10" t="n">
        <f aca="false">DATE(YEAR(A11),MONTH(A11)+1,1)</f>
        <v>45108</v>
      </c>
      <c r="B12" s="6" t="n">
        <v>57800</v>
      </c>
      <c r="C12" s="7" t="n">
        <f aca="false">IF(B12="","",ROW()-5)</f>
        <v>7</v>
      </c>
      <c r="D12" s="8" t="n">
        <f aca="false">IF(B12="","",Forecast!$B$7+Forecast!$B$6*C12)</f>
        <v>49606.894036894</v>
      </c>
      <c r="E12" s="9" t="n">
        <f aca="false">IF(OR(B12="",D12&lt;=0),"",B12/D12)</f>
        <v>1.16516063184711</v>
      </c>
      <c r="F12" s="7" t="n">
        <f aca="false">IF(B12="","",MONTH(A12))</f>
        <v>7</v>
      </c>
    </row>
    <row r="13" customFormat="false" ht="15" hidden="false" customHeight="false" outlineLevel="0" collapsed="false">
      <c r="A13" s="10" t="n">
        <f aca="false">DATE(YEAR(A12),MONTH(A12)+1,1)</f>
        <v>45139</v>
      </c>
      <c r="B13" s="6" t="n">
        <v>56200</v>
      </c>
      <c r="C13" s="7" t="n">
        <f aca="false">IF(B13="","",ROW()-5)</f>
        <v>8</v>
      </c>
      <c r="D13" s="8" t="n">
        <f aca="false">IF(B13="","",Forecast!$B$7+Forecast!$B$6*C13)</f>
        <v>50130.6906906907</v>
      </c>
      <c r="E13" s="9" t="n">
        <f aca="false">IF(OR(B13="",D13&lt;=0),"",B13/D13)</f>
        <v>1.12106973244708</v>
      </c>
      <c r="F13" s="7" t="n">
        <f aca="false">IF(B13="","",MONTH(A13))</f>
        <v>8</v>
      </c>
    </row>
    <row r="14" customFormat="false" ht="15" hidden="false" customHeight="false" outlineLevel="0" collapsed="false">
      <c r="A14" s="10" t="n">
        <f aca="false">DATE(YEAR(A13),MONTH(A13)+1,1)</f>
        <v>45170</v>
      </c>
      <c r="B14" s="6" t="n">
        <v>50400</v>
      </c>
      <c r="C14" s="7" t="n">
        <f aca="false">IF(B14="","",ROW()-5)</f>
        <v>9</v>
      </c>
      <c r="D14" s="8" t="n">
        <f aca="false">IF(B14="","",Forecast!$B$7+Forecast!$B$6*C14)</f>
        <v>50654.4873444873</v>
      </c>
      <c r="E14" s="9" t="n">
        <f aca="false">IF(OR(B14="",D14&lt;=0),"",B14/D14)</f>
        <v>0.994976015791915</v>
      </c>
      <c r="F14" s="7" t="n">
        <f aca="false">IF(B14="","",MONTH(A14))</f>
        <v>9</v>
      </c>
    </row>
    <row r="15" customFormat="false" ht="15" hidden="false" customHeight="false" outlineLevel="0" collapsed="false">
      <c r="A15" s="10" t="n">
        <f aca="false">DATE(YEAR(A14),MONTH(A14)+1,1)</f>
        <v>45200</v>
      </c>
      <c r="B15" s="6" t="n">
        <v>48700</v>
      </c>
      <c r="C15" s="7" t="n">
        <f aca="false">IF(B15="","",ROW()-5)</f>
        <v>10</v>
      </c>
      <c r="D15" s="8" t="n">
        <f aca="false">IF(B15="","",Forecast!$B$7+Forecast!$B$6*C15)</f>
        <v>51178.283998284</v>
      </c>
      <c r="E15" s="9" t="n">
        <f aca="false">IF(OR(B15="",D15&lt;=0),"",B15/D15)</f>
        <v>0.951575476849378</v>
      </c>
      <c r="F15" s="7" t="n">
        <f aca="false">IF(B15="","",MONTH(A15))</f>
        <v>10</v>
      </c>
    </row>
    <row r="16" customFormat="false" ht="15" hidden="false" customHeight="false" outlineLevel="0" collapsed="false">
      <c r="A16" s="10" t="n">
        <f aca="false">DATE(YEAR(A15),MONTH(A15)+1,1)</f>
        <v>45231</v>
      </c>
      <c r="B16" s="6" t="n">
        <v>53900</v>
      </c>
      <c r="C16" s="7" t="n">
        <f aca="false">IF(B16="","",ROW()-5)</f>
        <v>11</v>
      </c>
      <c r="D16" s="8" t="n">
        <f aca="false">IF(B16="","",Forecast!$B$7+Forecast!$B$6*C16)</f>
        <v>51702.0806520807</v>
      </c>
      <c r="E16" s="9" t="n">
        <f aca="false">IF(OR(B16="",D16&lt;=0),"",B16/D16)</f>
        <v>1.04251123591543</v>
      </c>
      <c r="F16" s="7" t="n">
        <f aca="false">IF(B16="","",MONTH(A16))</f>
        <v>11</v>
      </c>
    </row>
    <row r="17" customFormat="false" ht="15" hidden="false" customHeight="false" outlineLevel="0" collapsed="false">
      <c r="A17" s="10" t="n">
        <f aca="false">DATE(YEAR(A16),MONTH(A16)+1,1)</f>
        <v>45261</v>
      </c>
      <c r="B17" s="6" t="n">
        <v>61800</v>
      </c>
      <c r="C17" s="7" t="n">
        <f aca="false">IF(B17="","",ROW()-5)</f>
        <v>12</v>
      </c>
      <c r="D17" s="8" t="n">
        <f aca="false">IF(B17="","",Forecast!$B$7+Forecast!$B$6*C17)</f>
        <v>52225.8773058773</v>
      </c>
      <c r="E17" s="9" t="n">
        <f aca="false">IF(OR(B17="",D17&lt;=0),"",B17/D17)</f>
        <v>1.18332143351176</v>
      </c>
      <c r="F17" s="7" t="n">
        <f aca="false">IF(B17="","",MONTH(A17))</f>
        <v>12</v>
      </c>
    </row>
    <row r="18" customFormat="false" ht="15" hidden="false" customHeight="false" outlineLevel="0" collapsed="false">
      <c r="A18" s="10" t="n">
        <f aca="false">DATE(YEAR(A17),MONTH(A17)+1,1)</f>
        <v>45292</v>
      </c>
      <c r="B18" s="6" t="n">
        <v>44900</v>
      </c>
      <c r="C18" s="7" t="n">
        <f aca="false">IF(B18="","",ROW()-5)</f>
        <v>13</v>
      </c>
      <c r="D18" s="8" t="n">
        <f aca="false">IF(B18="","",Forecast!$B$7+Forecast!$B$6*C18)</f>
        <v>52749.673959674</v>
      </c>
      <c r="E18" s="9" t="n">
        <f aca="false">IF(OR(B18="",D18&lt;=0),"",B18/D18)</f>
        <v>0.851190095209406</v>
      </c>
      <c r="F18" s="7" t="n">
        <f aca="false">IF(B18="","",MONTH(A18))</f>
        <v>1</v>
      </c>
    </row>
    <row r="19" customFormat="false" ht="15" hidden="false" customHeight="false" outlineLevel="0" collapsed="false">
      <c r="A19" s="10" t="n">
        <f aca="false">DATE(YEAR(A18),MONTH(A18)+1,1)</f>
        <v>45323</v>
      </c>
      <c r="B19" s="6" t="n">
        <v>43100</v>
      </c>
      <c r="C19" s="7" t="n">
        <f aca="false">IF(B19="","",ROW()-5)</f>
        <v>14</v>
      </c>
      <c r="D19" s="8" t="n">
        <f aca="false">IF(B19="","",Forecast!$B$7+Forecast!$B$6*C19)</f>
        <v>53273.4706134706</v>
      </c>
      <c r="E19" s="9" t="n">
        <f aca="false">IF(OR(B19="",D19&lt;=0),"",B19/D19)</f>
        <v>0.809033079761502</v>
      </c>
      <c r="F19" s="7" t="n">
        <f aca="false">IF(B19="","",MONTH(A19))</f>
        <v>2</v>
      </c>
    </row>
    <row r="20" customFormat="false" ht="15" hidden="false" customHeight="false" outlineLevel="0" collapsed="false">
      <c r="A20" s="10" t="n">
        <f aca="false">DATE(YEAR(A19),MONTH(A19)+1,1)</f>
        <v>45352</v>
      </c>
      <c r="B20" s="6" t="n">
        <v>49800</v>
      </c>
      <c r="C20" s="7" t="n">
        <f aca="false">IF(B20="","",ROW()-5)</f>
        <v>15</v>
      </c>
      <c r="D20" s="8" t="n">
        <f aca="false">IF(B20="","",Forecast!$B$7+Forecast!$B$6*C20)</f>
        <v>53797.2672672673</v>
      </c>
      <c r="E20" s="9" t="n">
        <f aca="false">IF(OR(B20="",D20&lt;=0),"",B20/D20)</f>
        <v>0.925697577770844</v>
      </c>
      <c r="F20" s="7" t="n">
        <f aca="false">IF(B20="","",MONTH(A20))</f>
        <v>3</v>
      </c>
    </row>
    <row r="21" customFormat="false" ht="15" hidden="false" customHeight="false" outlineLevel="0" collapsed="false">
      <c r="A21" s="10" t="n">
        <f aca="false">DATE(YEAR(A20),MONTH(A20)+1,1)</f>
        <v>45383</v>
      </c>
      <c r="B21" s="6" t="n">
        <v>52600</v>
      </c>
      <c r="C21" s="7" t="n">
        <f aca="false">IF(B21="","",ROW()-5)</f>
        <v>16</v>
      </c>
      <c r="D21" s="8" t="n">
        <f aca="false">IF(B21="","",Forecast!$B$7+Forecast!$B$6*C21)</f>
        <v>54321.0639210639</v>
      </c>
      <c r="E21" s="9" t="n">
        <f aca="false">IF(OR(B21="",D21&lt;=0),"",B21/D21)</f>
        <v>0.968316822300004</v>
      </c>
      <c r="F21" s="7" t="n">
        <f aca="false">IF(B21="","",MONTH(A21))</f>
        <v>4</v>
      </c>
    </row>
    <row r="22" customFormat="false" ht="15" hidden="false" customHeight="false" outlineLevel="0" collapsed="false">
      <c r="A22" s="10" t="n">
        <f aca="false">DATE(YEAR(A21),MONTH(A21)+1,1)</f>
        <v>45413</v>
      </c>
      <c r="B22" s="6" t="n">
        <v>57200</v>
      </c>
      <c r="C22" s="7" t="n">
        <f aca="false">IF(B22="","",ROW()-5)</f>
        <v>17</v>
      </c>
      <c r="D22" s="8" t="n">
        <f aca="false">IF(B22="","",Forecast!$B$7+Forecast!$B$6*C22)</f>
        <v>54844.8605748606</v>
      </c>
      <c r="E22" s="9" t="n">
        <f aca="false">IF(OR(B22="",D22&lt;=0),"",B22/D22)</f>
        <v>1.04294184360128</v>
      </c>
      <c r="F22" s="7" t="n">
        <f aca="false">IF(B22="","",MONTH(A22))</f>
        <v>5</v>
      </c>
    </row>
    <row r="23" customFormat="false" ht="15" hidden="false" customHeight="false" outlineLevel="0" collapsed="false">
      <c r="A23" s="10" t="n">
        <f aca="false">DATE(YEAR(A22),MONTH(A22)+1,1)</f>
        <v>45444</v>
      </c>
      <c r="B23" s="6" t="n">
        <v>60300</v>
      </c>
      <c r="C23" s="7" t="n">
        <f aca="false">IF(B23="","",ROW()-5)</f>
        <v>18</v>
      </c>
      <c r="D23" s="8" t="n">
        <f aca="false">IF(B23="","",Forecast!$B$7+Forecast!$B$6*C23)</f>
        <v>55368.6572286572</v>
      </c>
      <c r="E23" s="9" t="n">
        <f aca="false">IF(OR(B23="",D23&lt;=0),"",B23/D23)</f>
        <v>1.08906379562318</v>
      </c>
      <c r="F23" s="7" t="n">
        <f aca="false">IF(B23="","",MONTH(A23))</f>
        <v>6</v>
      </c>
    </row>
    <row r="24" customFormat="false" ht="15" hidden="false" customHeight="false" outlineLevel="0" collapsed="false">
      <c r="A24" s="10" t="n">
        <f aca="false">DATE(YEAR(A23),MONTH(A23)+1,1)</f>
        <v>45474</v>
      </c>
      <c r="B24" s="6" t="n">
        <v>63100</v>
      </c>
      <c r="C24" s="7" t="n">
        <f aca="false">IF(B24="","",ROW()-5)</f>
        <v>19</v>
      </c>
      <c r="D24" s="8" t="n">
        <f aca="false">IF(B24="","",Forecast!$B$7+Forecast!$B$6*C24)</f>
        <v>55892.4538824539</v>
      </c>
      <c r="E24" s="9" t="n">
        <f aca="false">IF(OR(B24="",D24&lt;=0),"",B24/D24)</f>
        <v>1.12895383217033</v>
      </c>
      <c r="F24" s="7" t="n">
        <f aca="false">IF(B24="","",MONTH(A24))</f>
        <v>7</v>
      </c>
    </row>
    <row r="25" customFormat="false" ht="15" hidden="false" customHeight="false" outlineLevel="0" collapsed="false">
      <c r="A25" s="10" t="n">
        <f aca="false">DATE(YEAR(A24),MONTH(A24)+1,1)</f>
        <v>45505</v>
      </c>
      <c r="B25" s="6" t="n">
        <v>61500</v>
      </c>
      <c r="C25" s="7" t="n">
        <f aca="false">IF(B25="","",ROW()-5)</f>
        <v>20</v>
      </c>
      <c r="D25" s="8" t="n">
        <f aca="false">IF(B25="","",Forecast!$B$7+Forecast!$B$6*C25)</f>
        <v>56416.2505362505</v>
      </c>
      <c r="E25" s="9" t="n">
        <f aca="false">IF(OR(B25="",D25&lt;=0),"",B25/D25)</f>
        <v>1.0901114380241</v>
      </c>
      <c r="F25" s="7" t="n">
        <f aca="false">IF(B25="","",MONTH(A25))</f>
        <v>8</v>
      </c>
    </row>
    <row r="26" customFormat="false" ht="15" hidden="false" customHeight="false" outlineLevel="0" collapsed="false">
      <c r="A26" s="10" t="n">
        <f aca="false">DATE(YEAR(A25),MONTH(A25)+1,1)</f>
        <v>45536</v>
      </c>
      <c r="B26" s="6" t="n">
        <v>55200</v>
      </c>
      <c r="C26" s="7" t="n">
        <f aca="false">IF(B26="","",ROW()-5)</f>
        <v>21</v>
      </c>
      <c r="D26" s="8" t="n">
        <f aca="false">IF(B26="","",Forecast!$B$7+Forecast!$B$6*C26)</f>
        <v>56940.0471900472</v>
      </c>
      <c r="E26" s="9" t="n">
        <f aca="false">IF(OR(B26="",D26&lt;=0),"",B26/D26)</f>
        <v>0.969440713945328</v>
      </c>
      <c r="F26" s="7" t="n">
        <f aca="false">IF(B26="","",MONTH(A26))</f>
        <v>9</v>
      </c>
    </row>
    <row r="27" customFormat="false" ht="15" hidden="false" customHeight="false" outlineLevel="0" collapsed="false">
      <c r="A27" s="10" t="n">
        <f aca="false">DATE(YEAR(A26),MONTH(A26)+1,1)</f>
        <v>45566</v>
      </c>
      <c r="B27" s="6" t="n">
        <v>53000</v>
      </c>
      <c r="C27" s="7" t="n">
        <f aca="false">IF(B27="","",ROW()-5)</f>
        <v>22</v>
      </c>
      <c r="D27" s="8" t="n">
        <f aca="false">IF(B27="","",Forecast!$B$7+Forecast!$B$6*C27)</f>
        <v>57463.8438438438</v>
      </c>
      <c r="E27" s="9" t="n">
        <f aca="false">IF(OR(B27="",D27&lt;=0),"",B27/D27)</f>
        <v>0.922319087181599</v>
      </c>
      <c r="F27" s="7" t="n">
        <f aca="false">IF(B27="","",MONTH(A27))</f>
        <v>10</v>
      </c>
    </row>
    <row r="28" customFormat="false" ht="15" hidden="false" customHeight="false" outlineLevel="0" collapsed="false">
      <c r="A28" s="10" t="n">
        <f aca="false">DATE(YEAR(A27),MONTH(A27)+1,1)</f>
        <v>45597</v>
      </c>
      <c r="B28" s="6" t="n">
        <v>58700</v>
      </c>
      <c r="C28" s="7" t="n">
        <f aca="false">IF(B28="","",ROW()-5)</f>
        <v>23</v>
      </c>
      <c r="D28" s="8" t="n">
        <f aca="false">IF(B28="","",Forecast!$B$7+Forecast!$B$6*C28)</f>
        <v>57987.6404976405</v>
      </c>
      <c r="E28" s="9" t="n">
        <f aca="false">IF(OR(B28="",D28&lt;=0),"",B28/D28)</f>
        <v>1.01228467818739</v>
      </c>
      <c r="F28" s="7" t="n">
        <f aca="false">IF(B28="","",MONTH(A28))</f>
        <v>11</v>
      </c>
    </row>
    <row r="29" customFormat="false" ht="15" hidden="false" customHeight="false" outlineLevel="0" collapsed="false">
      <c r="A29" s="10" t="n">
        <f aca="false">DATE(YEAR(A28),MONTH(A28)+1,1)</f>
        <v>45627</v>
      </c>
      <c r="B29" s="6" t="n">
        <v>67400</v>
      </c>
      <c r="C29" s="7" t="n">
        <f aca="false">IF(B29="","",ROW()-5)</f>
        <v>24</v>
      </c>
      <c r="D29" s="8" t="n">
        <f aca="false">IF(B29="","",Forecast!$B$7+Forecast!$B$6*C29)</f>
        <v>58511.4371514371</v>
      </c>
      <c r="E29" s="9" t="n">
        <f aca="false">IF(OR(B29="",D29&lt;=0),"",B29/D29)</f>
        <v>1.15191154552499</v>
      </c>
      <c r="F29" s="7" t="n">
        <f aca="false">IF(B29="","",MONTH(A29))</f>
        <v>12</v>
      </c>
    </row>
    <row r="30" customFormat="false" ht="15" hidden="false" customHeight="false" outlineLevel="0" collapsed="false">
      <c r="A30" s="10" t="n">
        <f aca="false">DATE(YEAR(A29),MONTH(A29)+1,1)</f>
        <v>45658</v>
      </c>
      <c r="B30" s="6" t="n">
        <v>48600</v>
      </c>
      <c r="C30" s="7" t="n">
        <f aca="false">IF(B30="","",ROW()-5)</f>
        <v>25</v>
      </c>
      <c r="D30" s="8" t="n">
        <f aca="false">IF(B30="","",Forecast!$B$7+Forecast!$B$6*C30)</f>
        <v>59035.2338052338</v>
      </c>
      <c r="E30" s="9" t="n">
        <f aca="false">IF(OR(B30="",D30&lt;=0),"",B30/D30)</f>
        <v>0.823237190189486</v>
      </c>
      <c r="F30" s="7" t="n">
        <f aca="false">IF(B30="","",MONTH(A30))</f>
        <v>1</v>
      </c>
    </row>
    <row r="31" customFormat="false" ht="15" hidden="false" customHeight="false" outlineLevel="0" collapsed="false">
      <c r="A31" s="10" t="n">
        <f aca="false">DATE(YEAR(A30),MONTH(A30)+1,1)</f>
        <v>45689</v>
      </c>
      <c r="B31" s="6" t="n">
        <v>46900</v>
      </c>
      <c r="C31" s="7" t="n">
        <f aca="false">IF(B31="","",ROW()-5)</f>
        <v>26</v>
      </c>
      <c r="D31" s="8" t="n">
        <f aca="false">IF(B31="","",Forecast!$B$7+Forecast!$B$6*C31)</f>
        <v>59559.0304590305</v>
      </c>
      <c r="E31" s="9" t="n">
        <f aca="false">IF(OR(B31="",D31&lt;=0),"",B31/D31)</f>
        <v>0.787454054213687</v>
      </c>
      <c r="F31" s="7" t="n">
        <f aca="false">IF(B31="","",MONTH(A31))</f>
        <v>2</v>
      </c>
    </row>
    <row r="32" customFormat="false" ht="15" hidden="false" customHeight="false" outlineLevel="0" collapsed="false">
      <c r="A32" s="10" t="n">
        <f aca="false">DATE(YEAR(A31),MONTH(A31)+1,1)</f>
        <v>45717</v>
      </c>
      <c r="B32" s="6" t="n">
        <v>54100</v>
      </c>
      <c r="C32" s="7" t="n">
        <f aca="false">IF(B32="","",ROW()-5)</f>
        <v>27</v>
      </c>
      <c r="D32" s="8" t="n">
        <f aca="false">IF(B32="","",Forecast!$B$7+Forecast!$B$6*C32)</f>
        <v>60082.8271128271</v>
      </c>
      <c r="E32" s="9" t="n">
        <f aca="false">IF(OR(B32="",D32&lt;=0),"",B32/D32)</f>
        <v>0.900423675111156</v>
      </c>
      <c r="F32" s="7" t="n">
        <f aca="false">IF(B32="","",MONTH(A32))</f>
        <v>3</v>
      </c>
    </row>
    <row r="33" customFormat="false" ht="15" hidden="false" customHeight="false" outlineLevel="0" collapsed="false">
      <c r="A33" s="10" t="n">
        <f aca="false">DATE(YEAR(A32),MONTH(A32)+1,1)</f>
        <v>45748</v>
      </c>
      <c r="B33" s="6" t="n">
        <v>57300</v>
      </c>
      <c r="C33" s="7" t="n">
        <f aca="false">IF(B33="","",ROW()-5)</f>
        <v>28</v>
      </c>
      <c r="D33" s="8" t="n">
        <f aca="false">IF(B33="","",Forecast!$B$7+Forecast!$B$6*C33)</f>
        <v>60606.6237666238</v>
      </c>
      <c r="E33" s="9" t="n">
        <f aca="false">IF(OR(B33="",D33&lt;=0),"",B33/D33)</f>
        <v>0.945441214819085</v>
      </c>
      <c r="F33" s="7" t="n">
        <f aca="false">IF(B33="","",MONTH(A33))</f>
        <v>4</v>
      </c>
    </row>
    <row r="34" customFormat="false" ht="15" hidden="false" customHeight="false" outlineLevel="0" collapsed="false">
      <c r="A34" s="10" t="n">
        <f aca="false">DATE(YEAR(A33),MONTH(A33)+1,1)</f>
        <v>45778</v>
      </c>
      <c r="B34" s="6" t="n">
        <v>62000</v>
      </c>
      <c r="C34" s="7" t="n">
        <f aca="false">IF(B34="","",ROW()-5)</f>
        <v>29</v>
      </c>
      <c r="D34" s="8" t="n">
        <f aca="false">IF(B34="","",Forecast!$B$7+Forecast!$B$6*C34)</f>
        <v>61130.4204204204</v>
      </c>
      <c r="E34" s="9" t="n">
        <f aca="false">IF(OR(B34="",D34&lt;=0),"",B34/D34)</f>
        <v>1.01422498935226</v>
      </c>
      <c r="F34" s="7" t="n">
        <f aca="false">IF(B34="","",MONTH(A34))</f>
        <v>5</v>
      </c>
    </row>
    <row r="35" customFormat="false" ht="15" hidden="false" customHeight="false" outlineLevel="0" collapsed="false">
      <c r="A35" s="10" t="n">
        <f aca="false">DATE(YEAR(A34),MONTH(A34)+1,1)</f>
        <v>45809</v>
      </c>
      <c r="B35" s="6" t="n">
        <v>65800</v>
      </c>
      <c r="C35" s="7" t="n">
        <f aca="false">IF(B35="","",ROW()-5)</f>
        <v>30</v>
      </c>
      <c r="D35" s="8" t="n">
        <f aca="false">IF(B35="","",Forecast!$B$7+Forecast!$B$6*C35)</f>
        <v>61654.2170742171</v>
      </c>
      <c r="E35" s="9" t="n">
        <f aca="false">IF(OR(B35="",D35&lt;=0),"",B35/D35)</f>
        <v>1.06724248757863</v>
      </c>
      <c r="F35" s="7" t="n">
        <f aca="false">IF(B35="","",MONTH(A35))</f>
        <v>6</v>
      </c>
    </row>
    <row r="36" customFormat="false" ht="15" hidden="false" customHeight="false" outlineLevel="0" collapsed="false">
      <c r="A36" s="10" t="n">
        <f aca="false">DATE(YEAR(A35),MONTH(A35)+1,1)</f>
        <v>45839</v>
      </c>
      <c r="B36" s="6" t="n">
        <v>68600</v>
      </c>
      <c r="C36" s="7" t="n">
        <f aca="false">IF(B36="","",ROW()-5)</f>
        <v>31</v>
      </c>
      <c r="D36" s="8" t="n">
        <f aca="false">IF(B36="","",Forecast!$B$7+Forecast!$B$6*C36)</f>
        <v>62178.0137280137</v>
      </c>
      <c r="E36" s="9" t="n">
        <f aca="false">IF(OR(B36="",D36&lt;=0),"",B36/D36)</f>
        <v>1.10328387619582</v>
      </c>
      <c r="F36" s="7" t="n">
        <f aca="false">IF(B36="","",MONTH(A36))</f>
        <v>7</v>
      </c>
    </row>
    <row r="37" customFormat="false" ht="15" hidden="false" customHeight="false" outlineLevel="0" collapsed="false">
      <c r="A37" s="10" t="n">
        <f aca="false">DATE(YEAR(A36),MONTH(A36)+1,1)</f>
        <v>45870</v>
      </c>
      <c r="B37" s="6" t="n">
        <v>66900</v>
      </c>
      <c r="C37" s="7" t="n">
        <f aca="false">IF(B37="","",ROW()-5)</f>
        <v>32</v>
      </c>
      <c r="D37" s="8" t="n">
        <f aca="false">IF(B37="","",Forecast!$B$7+Forecast!$B$6*C37)</f>
        <v>62701.8103818104</v>
      </c>
      <c r="E37" s="9" t="n">
        <f aca="false">IF(OR(B37="",D37&lt;=0),"",B37/D37)</f>
        <v>1.06695483898512</v>
      </c>
      <c r="F37" s="7" t="n">
        <f aca="false">IF(B37="","",MONTH(A37))</f>
        <v>8</v>
      </c>
    </row>
    <row r="38" customFormat="false" ht="15" hidden="false" customHeight="false" outlineLevel="0" collapsed="false">
      <c r="A38" s="10" t="n">
        <f aca="false">DATE(YEAR(A37),MONTH(A37)+1,1)</f>
        <v>45901</v>
      </c>
      <c r="B38" s="6" t="n">
        <v>60100</v>
      </c>
      <c r="C38" s="7" t="n">
        <f aca="false">IF(B38="","",ROW()-5)</f>
        <v>33</v>
      </c>
      <c r="D38" s="8" t="n">
        <f aca="false">IF(B38="","",Forecast!$B$7+Forecast!$B$6*C38)</f>
        <v>63225.607035607</v>
      </c>
      <c r="E38" s="9" t="n">
        <f aca="false">IF(OR(B38="",D38&lt;=0),"",B38/D38)</f>
        <v>0.950564222596601</v>
      </c>
      <c r="F38" s="7" t="n">
        <f aca="false">IF(B38="","",MONTH(A38))</f>
        <v>9</v>
      </c>
    </row>
    <row r="39" customFormat="false" ht="15" hidden="false" customHeight="false" outlineLevel="0" collapsed="false">
      <c r="A39" s="10" t="n">
        <f aca="false">DATE(YEAR(A38),MONTH(A38)+1,1)</f>
        <v>45931</v>
      </c>
      <c r="B39" s="6" t="n">
        <v>57900</v>
      </c>
      <c r="C39" s="7" t="n">
        <f aca="false">IF(B39="","",ROW()-5)</f>
        <v>34</v>
      </c>
      <c r="D39" s="8" t="n">
        <f aca="false">IF(B39="","",Forecast!$B$7+Forecast!$B$6*C39)</f>
        <v>63749.4036894037</v>
      </c>
      <c r="E39" s="9" t="n">
        <f aca="false">IF(OR(B39="",D39&lt;=0),"",B39/D39)</f>
        <v>0.9082437897317</v>
      </c>
      <c r="F39" s="7" t="n">
        <f aca="false">IF(B39="","",MONTH(A39))</f>
        <v>10</v>
      </c>
    </row>
    <row r="40" customFormat="false" ht="15" hidden="false" customHeight="false" outlineLevel="0" collapsed="false">
      <c r="A40" s="10" t="n">
        <f aca="false">DATE(YEAR(A39),MONTH(A39)+1,1)</f>
        <v>45962</v>
      </c>
      <c r="B40" s="6" t="n">
        <v>63800</v>
      </c>
      <c r="C40" s="7" t="n">
        <f aca="false">IF(B40="","",ROW()-5)</f>
        <v>35</v>
      </c>
      <c r="D40" s="8" t="n">
        <f aca="false">IF(B40="","",Forecast!$B$7+Forecast!$B$6*C40)</f>
        <v>64273.2003432003</v>
      </c>
      <c r="E40" s="9" t="n">
        <f aca="false">IF(OR(B40="",D40&lt;=0),"",B40/D40)</f>
        <v>0.992637672612013</v>
      </c>
      <c r="F40" s="7" t="n">
        <f aca="false">IF(B40="","",MONTH(A40))</f>
        <v>11</v>
      </c>
    </row>
    <row r="41" customFormat="false" ht="15" hidden="false" customHeight="false" outlineLevel="0" collapsed="false">
      <c r="A41" s="10" t="n">
        <f aca="false">DATE(YEAR(A40),MONTH(A40)+1,1)</f>
        <v>45992</v>
      </c>
      <c r="B41" s="6" t="n">
        <v>73200</v>
      </c>
      <c r="C41" s="7" t="n">
        <f aca="false">IF(B41="","",ROW()-5)</f>
        <v>36</v>
      </c>
      <c r="D41" s="8" t="n">
        <f aca="false">IF(B41="","",Forecast!$B$7+Forecast!$B$6*C41)</f>
        <v>64796.996996997</v>
      </c>
      <c r="E41" s="9" t="n">
        <f aca="false">IF(OR(B41="",D41&lt;=0),"",B41/D41)</f>
        <v>1.12968198207384</v>
      </c>
      <c r="F41" s="7" t="n">
        <f aca="false">IF(B41="","",MONTH(A41))</f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5" min="2" style="0" width="16"/>
  </cols>
  <sheetData>
    <row r="1" customFormat="false" ht="17.35" hidden="false" customHeight="false" outlineLevel="0" collapsed="false">
      <c r="A1" s="1" t="s">
        <v>9</v>
      </c>
      <c r="B1" s="11"/>
      <c r="C1" s="11"/>
      <c r="D1" s="11"/>
      <c r="E1" s="11"/>
    </row>
    <row r="2" customFormat="false" ht="15" hidden="false" customHeight="false" outlineLevel="0" collapsed="false">
      <c r="A2" s="2" t="s">
        <v>10</v>
      </c>
      <c r="B2" s="11"/>
      <c r="C2" s="11"/>
      <c r="D2" s="11"/>
      <c r="E2" s="11"/>
    </row>
    <row r="3" customFormat="false" ht="15" hidden="false" customHeight="false" outlineLevel="0" collapsed="false">
      <c r="A3" s="11"/>
      <c r="B3" s="11"/>
      <c r="C3" s="11"/>
      <c r="D3" s="11"/>
      <c r="E3" s="11"/>
    </row>
    <row r="4" customFormat="false" ht="15" hidden="false" customHeight="false" outlineLevel="0" collapsed="false">
      <c r="A4" s="12" t="s">
        <v>11</v>
      </c>
      <c r="B4" s="11"/>
      <c r="C4" s="11"/>
      <c r="D4" s="11"/>
      <c r="E4" s="11"/>
    </row>
    <row r="5" customFormat="false" ht="15" hidden="false" customHeight="false" outlineLevel="0" collapsed="false">
      <c r="A5" s="11" t="s">
        <v>12</v>
      </c>
      <c r="B5" s="13" t="n">
        <f aca="false">COUNT('Your data'!$B$6:$B$41)</f>
        <v>36</v>
      </c>
      <c r="C5" s="11"/>
      <c r="D5" s="11"/>
      <c r="E5" s="11"/>
    </row>
    <row r="6" customFormat="false" ht="15" hidden="false" customHeight="false" outlineLevel="0" collapsed="false">
      <c r="A6" s="11" t="s">
        <v>13</v>
      </c>
      <c r="B6" s="8" t="n">
        <f aca="false">IF(B5&lt;3,0,SLOPE('Your data'!$B$6:$B$41,'Your data'!$C$6:$C$41))</f>
        <v>523.796653796654</v>
      </c>
      <c r="C6" s="2" t="s">
        <v>14</v>
      </c>
      <c r="D6" s="11"/>
      <c r="E6" s="11"/>
    </row>
    <row r="7" customFormat="false" ht="15" hidden="false" customHeight="false" outlineLevel="0" collapsed="false">
      <c r="A7" s="11" t="s">
        <v>15</v>
      </c>
      <c r="B7" s="8" t="n">
        <f aca="false">IF(B5&lt;3,AVERAGE('Your data'!$B$6:$B$41),INTERCEPT('Your data'!$B$6:$B$41,'Your data'!$C$6:$C$41))</f>
        <v>45940.3174603175</v>
      </c>
      <c r="C7" s="11"/>
      <c r="D7" s="11"/>
      <c r="E7" s="11"/>
    </row>
    <row r="8" customFormat="false" ht="15" hidden="false" customHeight="false" outlineLevel="0" collapsed="false">
      <c r="A8" s="11" t="s">
        <v>16</v>
      </c>
      <c r="B8" s="14" t="n">
        <f aca="false">INDEX('Your data'!$A$6:$A$41,B5)</f>
        <v>45992</v>
      </c>
      <c r="C8" s="11"/>
      <c r="D8" s="11"/>
      <c r="E8" s="11"/>
    </row>
    <row r="9" customFormat="false" ht="15" hidden="false" customHeight="false" outlineLevel="0" collapsed="false">
      <c r="A9" s="11"/>
      <c r="B9" s="11"/>
      <c r="C9" s="11"/>
      <c r="D9" s="11"/>
      <c r="E9" s="11"/>
    </row>
    <row r="10" customFormat="false" ht="15" hidden="false" customHeight="false" outlineLevel="0" collapsed="false">
      <c r="A10" s="12" t="s">
        <v>17</v>
      </c>
      <c r="B10" s="11"/>
      <c r="C10" s="11"/>
      <c r="D10" s="11"/>
      <c r="E10" s="11"/>
    </row>
    <row r="11" customFormat="false" ht="15" hidden="false" customHeight="false" outlineLevel="0" collapsed="false">
      <c r="A11" s="15" t="s">
        <v>8</v>
      </c>
      <c r="B11" s="15" t="s">
        <v>18</v>
      </c>
      <c r="C11" s="15" t="s">
        <v>19</v>
      </c>
      <c r="D11" s="15" t="s">
        <v>20</v>
      </c>
      <c r="E11" s="11"/>
    </row>
    <row r="12" customFormat="false" ht="15" hidden="false" customHeight="false" outlineLevel="0" collapsed="false">
      <c r="A12" s="7" t="s">
        <v>21</v>
      </c>
      <c r="B12" s="16" t="n">
        <f aca="false">IFERROR(AVERAGEIF('Your data'!$F$6:$F$41,1,'Your data'!$E$6:$E$41),1)</f>
        <v>0.853711032219395</v>
      </c>
      <c r="C12" s="9" t="n">
        <f aca="false">B12/AVERAGE($B$12:$B$23)</f>
        <v>0.853721385387639</v>
      </c>
      <c r="D12" s="13" t="n">
        <f aca="false">COUNTIF('Your data'!$F$6:$F$41,1)</f>
        <v>3</v>
      </c>
      <c r="E12" s="11"/>
    </row>
    <row r="13" customFormat="false" ht="15" hidden="false" customHeight="false" outlineLevel="0" collapsed="false">
      <c r="A13" s="7" t="s">
        <v>22</v>
      </c>
      <c r="B13" s="16" t="n">
        <f aca="false">IFERROR(AVERAGEIF('Your data'!$F$6:$F$41,2,'Your data'!$E$6:$E$41),1)</f>
        <v>0.81450450493147</v>
      </c>
      <c r="C13" s="9" t="n">
        <f aca="false">B13/AVERAGE($B$12:$B$23)</f>
        <v>0.814514382632304</v>
      </c>
      <c r="D13" s="13" t="n">
        <f aca="false">COUNTIF('Your data'!$F$6:$F$41,2)</f>
        <v>3</v>
      </c>
      <c r="E13" s="11"/>
    </row>
    <row r="14" customFormat="false" ht="15" hidden="false" customHeight="false" outlineLevel="0" collapsed="false">
      <c r="A14" s="7" t="s">
        <v>23</v>
      </c>
      <c r="B14" s="16" t="n">
        <f aca="false">IFERROR(AVERAGEIF('Your data'!$F$6:$F$41,3,'Your data'!$E$6:$E$41),1)</f>
        <v>0.928628232677216</v>
      </c>
      <c r="C14" s="9" t="n">
        <f aca="false">B14/AVERAGE($B$12:$B$23)</f>
        <v>0.928639494385178</v>
      </c>
      <c r="D14" s="13" t="n">
        <f aca="false">COUNTIF('Your data'!$F$6:$F$41,3)</f>
        <v>3</v>
      </c>
      <c r="E14" s="11"/>
    </row>
    <row r="15" customFormat="false" ht="15" hidden="false" customHeight="false" outlineLevel="0" collapsed="false">
      <c r="A15" s="7" t="s">
        <v>24</v>
      </c>
      <c r="B15" s="16" t="n">
        <f aca="false">IFERROR(AVERAGEIF('Your data'!$F$6:$F$41,4,'Your data'!$E$6:$E$41),1)</f>
        <v>0.970312374029115</v>
      </c>
      <c r="C15" s="9" t="n">
        <f aca="false">B15/AVERAGE($B$12:$B$23)</f>
        <v>0.970324141251135</v>
      </c>
      <c r="D15" s="13" t="n">
        <f aca="false">COUNTIF('Your data'!$F$6:$F$41,4)</f>
        <v>3</v>
      </c>
      <c r="E15" s="11"/>
    </row>
    <row r="16" customFormat="false" ht="15" hidden="false" customHeight="false" outlineLevel="0" collapsed="false">
      <c r="A16" s="7" t="s">
        <v>25</v>
      </c>
      <c r="B16" s="16" t="n">
        <f aca="false">IFERROR(AVERAGEIF('Your data'!$F$6:$F$41,5,'Your data'!$E$6:$E$41),1)</f>
        <v>1.04473348809915</v>
      </c>
      <c r="C16" s="9" t="n">
        <f aca="false">B16/AVERAGE($B$12:$B$23)</f>
        <v>1.04474615784472</v>
      </c>
      <c r="D16" s="13" t="n">
        <f aca="false">COUNTIF('Your data'!$F$6:$F$41,5)</f>
        <v>3</v>
      </c>
      <c r="E16" s="11"/>
    </row>
    <row r="17" customFormat="false" ht="15" hidden="false" customHeight="false" outlineLevel="0" collapsed="false">
      <c r="A17" s="7" t="s">
        <v>26</v>
      </c>
      <c r="B17" s="16" t="n">
        <f aca="false">IFERROR(AVERAGEIF('Your data'!$F$6:$F$41,6,'Your data'!$E$6:$E$41),1)</f>
        <v>1.09296410826212</v>
      </c>
      <c r="C17" s="9" t="n">
        <f aca="false">B17/AVERAGE($B$12:$B$23)</f>
        <v>1.09297736291254</v>
      </c>
      <c r="D17" s="13" t="n">
        <f aca="false">COUNTIF('Your data'!$F$6:$F$41,6)</f>
        <v>3</v>
      </c>
      <c r="E17" s="11"/>
    </row>
    <row r="18" customFormat="false" ht="15" hidden="false" customHeight="false" outlineLevel="0" collapsed="false">
      <c r="A18" s="7" t="s">
        <v>27</v>
      </c>
      <c r="B18" s="16" t="n">
        <f aca="false">IFERROR(AVERAGEIF('Your data'!$F$6:$F$41,7,'Your data'!$E$6:$E$41),1)</f>
        <v>1.13246611340442</v>
      </c>
      <c r="C18" s="9" t="n">
        <f aca="false">B18/AVERAGE($B$12:$B$23)</f>
        <v>1.13247984710559</v>
      </c>
      <c r="D18" s="13" t="n">
        <f aca="false">COUNTIF('Your data'!$F$6:$F$41,7)</f>
        <v>3</v>
      </c>
      <c r="E18" s="11"/>
    </row>
    <row r="19" customFormat="false" ht="15" hidden="false" customHeight="false" outlineLevel="0" collapsed="false">
      <c r="A19" s="7" t="s">
        <v>28</v>
      </c>
      <c r="B19" s="16" t="n">
        <f aca="false">IFERROR(AVERAGEIF('Your data'!$F$6:$F$41,8,'Your data'!$E$6:$E$41),1)</f>
        <v>1.0927120031521</v>
      </c>
      <c r="C19" s="9" t="n">
        <f aca="false">B19/AVERAGE($B$12:$B$23)</f>
        <v>1.09272525474519</v>
      </c>
      <c r="D19" s="13" t="n">
        <f aca="false">COUNTIF('Your data'!$F$6:$F$41,8)</f>
        <v>3</v>
      </c>
      <c r="E19" s="11"/>
    </row>
    <row r="20" customFormat="false" ht="15" hidden="false" customHeight="false" outlineLevel="0" collapsed="false">
      <c r="A20" s="7" t="s">
        <v>29</v>
      </c>
      <c r="B20" s="16" t="n">
        <f aca="false">IFERROR(AVERAGEIF('Your data'!$F$6:$F$41,9,'Your data'!$E$6:$E$41),1)</f>
        <v>0.971660317444615</v>
      </c>
      <c r="C20" s="9" t="n">
        <f aca="false">B20/AVERAGE($B$12:$B$23)</f>
        <v>0.971672101013484</v>
      </c>
      <c r="D20" s="13" t="n">
        <f aca="false">COUNTIF('Your data'!$F$6:$F$41,9)</f>
        <v>3</v>
      </c>
      <c r="E20" s="11"/>
    </row>
    <row r="21" customFormat="false" ht="15" hidden="false" customHeight="false" outlineLevel="0" collapsed="false">
      <c r="A21" s="7" t="s">
        <v>30</v>
      </c>
      <c r="B21" s="16" t="n">
        <f aca="false">IFERROR(AVERAGEIF('Your data'!$F$6:$F$41,10,'Your data'!$E$6:$E$41),1)</f>
        <v>0.927379451254226</v>
      </c>
      <c r="C21" s="9" t="n">
        <f aca="false">B21/AVERAGE($B$12:$B$23)</f>
        <v>0.927390697817902</v>
      </c>
      <c r="D21" s="13" t="n">
        <f aca="false">COUNTIF('Your data'!$F$6:$F$41,10)</f>
        <v>3</v>
      </c>
      <c r="E21" s="11"/>
    </row>
    <row r="22" customFormat="false" ht="15" hidden="false" customHeight="false" outlineLevel="0" collapsed="false">
      <c r="A22" s="7" t="s">
        <v>31</v>
      </c>
      <c r="B22" s="16" t="n">
        <f aca="false">IFERROR(AVERAGEIF('Your data'!$F$6:$F$41,11,'Your data'!$E$6:$E$41),1)</f>
        <v>1.01581119557161</v>
      </c>
      <c r="C22" s="9" t="n">
        <f aca="false">B22/AVERAGE($B$12:$B$23)</f>
        <v>1.01582351456928</v>
      </c>
      <c r="D22" s="13" t="n">
        <f aca="false">COUNTIF('Your data'!$F$6:$F$41,11)</f>
        <v>3</v>
      </c>
      <c r="E22" s="11"/>
    </row>
    <row r="23" customFormat="false" ht="15" hidden="false" customHeight="false" outlineLevel="0" collapsed="false">
      <c r="A23" s="7" t="s">
        <v>32</v>
      </c>
      <c r="B23" s="16" t="n">
        <f aca="false">IFERROR(AVERAGEIF('Your data'!$F$6:$F$41,12,'Your data'!$E$6:$E$41),1)</f>
        <v>1.15497165370353</v>
      </c>
      <c r="C23" s="9" t="n">
        <f aca="false">B23/AVERAGE($B$12:$B$23)</f>
        <v>1.15498566033504</v>
      </c>
      <c r="D23" s="13" t="n">
        <f aca="false">COUNTIF('Your data'!$F$6:$F$41,12)</f>
        <v>3</v>
      </c>
      <c r="E23" s="11"/>
    </row>
    <row r="24" customFormat="false" ht="15" hidden="false" customHeight="false" outlineLevel="0" collapsed="false">
      <c r="A24" s="2" t="s">
        <v>33</v>
      </c>
      <c r="B24" s="11"/>
      <c r="C24" s="11"/>
      <c r="D24" s="11"/>
      <c r="E24" s="11"/>
    </row>
    <row r="25" customFormat="false" ht="15" hidden="false" customHeight="false" outlineLevel="0" collapsed="false">
      <c r="A25" s="11"/>
      <c r="B25" s="11"/>
      <c r="C25" s="11"/>
      <c r="D25" s="11"/>
      <c r="E25" s="11"/>
    </row>
    <row r="26" customFormat="false" ht="15" hidden="false" customHeight="false" outlineLevel="0" collapsed="false">
      <c r="A26" s="12" t="s">
        <v>34</v>
      </c>
      <c r="B26" s="11"/>
      <c r="C26" s="11"/>
      <c r="D26" s="11"/>
      <c r="E26" s="11"/>
    </row>
    <row r="27" customFormat="false" ht="15" hidden="false" customHeight="false" outlineLevel="0" collapsed="false">
      <c r="A27" s="15" t="s">
        <v>3</v>
      </c>
      <c r="B27" s="15" t="s">
        <v>5</v>
      </c>
      <c r="C27" s="15" t="s">
        <v>6</v>
      </c>
      <c r="D27" s="15" t="s">
        <v>19</v>
      </c>
      <c r="E27" s="15" t="s">
        <v>35</v>
      </c>
    </row>
    <row r="28" customFormat="false" ht="15" hidden="false" customHeight="false" outlineLevel="0" collapsed="false">
      <c r="A28" s="10" t="n">
        <f aca="false">DATE(YEAR($B$8),MONTH($B$8)+1,1)</f>
        <v>46023</v>
      </c>
      <c r="B28" s="7" t="n">
        <f aca="false">$B$5+1</f>
        <v>37</v>
      </c>
      <c r="C28" s="17" t="n">
        <f aca="false">$B$7+$B$6*B28</f>
        <v>65320.7936507937</v>
      </c>
      <c r="D28" s="9" t="n">
        <f aca="false">INDEX($C$12:$C$23,MONTH(A28))</f>
        <v>0.853721385387639</v>
      </c>
      <c r="E28" s="18" t="n">
        <f aca="false">MAX(0,C28*D28)</f>
        <v>55765.7584501757</v>
      </c>
    </row>
    <row r="29" customFormat="false" ht="15" hidden="false" customHeight="false" outlineLevel="0" collapsed="false">
      <c r="A29" s="10" t="n">
        <f aca="false">DATE(YEAR($B$8),MONTH($B$8)+2,1)</f>
        <v>46054</v>
      </c>
      <c r="B29" s="7" t="n">
        <f aca="false">$B$5+2</f>
        <v>38</v>
      </c>
      <c r="C29" s="17" t="n">
        <f aca="false">$B$7+$B$6*B29</f>
        <v>65844.5903045903</v>
      </c>
      <c r="D29" s="9" t="n">
        <f aca="false">INDEX($C$12:$C$23,MONTH(A29))</f>
        <v>0.814514382632304</v>
      </c>
      <c r="E29" s="18" t="n">
        <f aca="false">MAX(0,C29*D29)</f>
        <v>53631.3658216204</v>
      </c>
    </row>
    <row r="30" customFormat="false" ht="15" hidden="false" customHeight="false" outlineLevel="0" collapsed="false">
      <c r="A30" s="10" t="n">
        <f aca="false">DATE(YEAR($B$8),MONTH($B$8)+3,1)</f>
        <v>46082</v>
      </c>
      <c r="B30" s="7" t="n">
        <f aca="false">$B$5+3</f>
        <v>39</v>
      </c>
      <c r="C30" s="17" t="n">
        <f aca="false">$B$7+$B$6*B30</f>
        <v>66368.386958387</v>
      </c>
      <c r="D30" s="9" t="n">
        <f aca="false">INDEX($C$12:$C$23,MONTH(A30))</f>
        <v>0.928639494385178</v>
      </c>
      <c r="E30" s="18" t="n">
        <f aca="false">MAX(0,C30*D30)</f>
        <v>61632.3053081963</v>
      </c>
    </row>
    <row r="31" customFormat="false" ht="15" hidden="false" customHeight="false" outlineLevel="0" collapsed="false">
      <c r="A31" s="10" t="n">
        <f aca="false">DATE(YEAR($B$8),MONTH($B$8)+4,1)</f>
        <v>46113</v>
      </c>
      <c r="B31" s="7" t="n">
        <f aca="false">$B$5+4</f>
        <v>40</v>
      </c>
      <c r="C31" s="17" t="n">
        <f aca="false">$B$7+$B$6*B31</f>
        <v>66892.1836121836</v>
      </c>
      <c r="D31" s="9" t="n">
        <f aca="false">INDEX($C$12:$C$23,MONTH(A31))</f>
        <v>0.970324141251135</v>
      </c>
      <c r="E31" s="18" t="n">
        <f aca="false">MAX(0,C31*D31)</f>
        <v>64907.1006199053</v>
      </c>
    </row>
    <row r="32" customFormat="false" ht="15" hidden="false" customHeight="false" outlineLevel="0" collapsed="false">
      <c r="A32" s="10" t="n">
        <f aca="false">DATE(YEAR($B$8),MONTH($B$8)+5,1)</f>
        <v>46143</v>
      </c>
      <c r="B32" s="7" t="n">
        <f aca="false">$B$5+5</f>
        <v>41</v>
      </c>
      <c r="C32" s="17" t="n">
        <f aca="false">$B$7+$B$6*B32</f>
        <v>67415.9802659803</v>
      </c>
      <c r="D32" s="9" t="n">
        <f aca="false">INDEX($C$12:$C$23,MONTH(A32))</f>
        <v>1.04474615784472</v>
      </c>
      <c r="E32" s="18" t="n">
        <f aca="false">MAX(0,C32*D32)</f>
        <v>70432.5863602186</v>
      </c>
    </row>
    <row r="33" customFormat="false" ht="15" hidden="false" customHeight="false" outlineLevel="0" collapsed="false">
      <c r="A33" s="10" t="n">
        <f aca="false">DATE(YEAR($B$8),MONTH($B$8)+6,1)</f>
        <v>46174</v>
      </c>
      <c r="B33" s="7" t="n">
        <f aca="false">$B$5+6</f>
        <v>42</v>
      </c>
      <c r="C33" s="17" t="n">
        <f aca="false">$B$7+$B$6*B33</f>
        <v>67939.7769197769</v>
      </c>
      <c r="D33" s="9" t="n">
        <f aca="false">INDEX($C$12:$C$23,MONTH(A33))</f>
        <v>1.09297736291254</v>
      </c>
      <c r="E33" s="18" t="n">
        <f aca="false">MAX(0,C33*D33)</f>
        <v>74256.6382146441</v>
      </c>
    </row>
    <row r="34" customFormat="false" ht="15" hidden="false" customHeight="false" outlineLevel="0" collapsed="false">
      <c r="A34" s="10" t="n">
        <f aca="false">DATE(YEAR($B$8),MONTH($B$8)+7,1)</f>
        <v>46204</v>
      </c>
      <c r="B34" s="7" t="n">
        <f aca="false">$B$5+7</f>
        <v>43</v>
      </c>
      <c r="C34" s="17" t="n">
        <f aca="false">$B$7+$B$6*B34</f>
        <v>68463.5735735736</v>
      </c>
      <c r="D34" s="9" t="n">
        <f aca="false">INDEX($C$12:$C$23,MONTH(A34))</f>
        <v>1.13247984710559</v>
      </c>
      <c r="E34" s="18" t="n">
        <f aca="false">MAX(0,C34*D34)</f>
        <v>77533.617332903</v>
      </c>
    </row>
    <row r="35" customFormat="false" ht="15" hidden="false" customHeight="false" outlineLevel="0" collapsed="false">
      <c r="A35" s="10" t="n">
        <f aca="false">DATE(YEAR($B$8),MONTH($B$8)+8,1)</f>
        <v>46235</v>
      </c>
      <c r="B35" s="7" t="n">
        <f aca="false">$B$5+8</f>
        <v>44</v>
      </c>
      <c r="C35" s="17" t="n">
        <f aca="false">$B$7+$B$6*B35</f>
        <v>68987.3702273702</v>
      </c>
      <c r="D35" s="9" t="n">
        <f aca="false">INDEX($C$12:$C$23,MONTH(A35))</f>
        <v>1.09272525474519</v>
      </c>
      <c r="E35" s="18" t="n">
        <f aca="false">MAX(0,C35*D35)</f>
        <v>75384.2417059035</v>
      </c>
    </row>
    <row r="36" customFormat="false" ht="15" hidden="false" customHeight="false" outlineLevel="0" collapsed="false">
      <c r="A36" s="10" t="n">
        <f aca="false">DATE(YEAR($B$8),MONTH($B$8)+9,1)</f>
        <v>46266</v>
      </c>
      <c r="B36" s="7" t="n">
        <f aca="false">$B$5+9</f>
        <v>45</v>
      </c>
      <c r="C36" s="17" t="n">
        <f aca="false">$B$7+$B$6*B36</f>
        <v>69511.1668811669</v>
      </c>
      <c r="D36" s="9" t="n">
        <f aca="false">INDEX($C$12:$C$23,MONTH(A36))</f>
        <v>0.971672101013484</v>
      </c>
      <c r="E36" s="18" t="n">
        <f aca="false">MAX(0,C36*D36)</f>
        <v>67542.0615673223</v>
      </c>
    </row>
    <row r="37" customFormat="false" ht="15" hidden="false" customHeight="false" outlineLevel="0" collapsed="false">
      <c r="A37" s="10" t="n">
        <f aca="false">DATE(YEAR($B$8),MONTH($B$8)+10,1)</f>
        <v>46296</v>
      </c>
      <c r="B37" s="7" t="n">
        <f aca="false">$B$5+10</f>
        <v>46</v>
      </c>
      <c r="C37" s="17" t="n">
        <f aca="false">$B$7+$B$6*B37</f>
        <v>70034.9635349635</v>
      </c>
      <c r="D37" s="9" t="n">
        <f aca="false">INDEX($C$12:$C$23,MONTH(A37))</f>
        <v>0.927390697817902</v>
      </c>
      <c r="E37" s="18" t="n">
        <f aca="false">MAX(0,C37*D37)</f>
        <v>64949.7737043411</v>
      </c>
    </row>
    <row r="38" customFormat="false" ht="15" hidden="false" customHeight="false" outlineLevel="0" collapsed="false">
      <c r="A38" s="10" t="n">
        <f aca="false">DATE(YEAR($B$8),MONTH($B$8)+11,1)</f>
        <v>46327</v>
      </c>
      <c r="B38" s="7" t="n">
        <f aca="false">$B$5+11</f>
        <v>47</v>
      </c>
      <c r="C38" s="17" t="n">
        <f aca="false">$B$7+$B$6*B38</f>
        <v>70558.7601887602</v>
      </c>
      <c r="D38" s="9" t="n">
        <f aca="false">INDEX($C$12:$C$23,MONTH(A38))</f>
        <v>1.01582351456928</v>
      </c>
      <c r="E38" s="18" t="n">
        <f aca="false">MAX(0,C38*D38)</f>
        <v>71675.247758597</v>
      </c>
    </row>
    <row r="39" customFormat="false" ht="15" hidden="false" customHeight="false" outlineLevel="0" collapsed="false">
      <c r="A39" s="10" t="n">
        <f aca="false">DATE(YEAR($B$8),MONTH($B$8)+12,1)</f>
        <v>46357</v>
      </c>
      <c r="B39" s="7" t="n">
        <f aca="false">$B$5+12</f>
        <v>48</v>
      </c>
      <c r="C39" s="17" t="n">
        <f aca="false">$B$7+$B$6*B39</f>
        <v>71082.5568425568</v>
      </c>
      <c r="D39" s="9" t="n">
        <f aca="false">INDEX($C$12:$C$23,MONTH(A39))</f>
        <v>1.15498566033504</v>
      </c>
      <c r="E39" s="18" t="n">
        <f aca="false">MAX(0,C39*D39)</f>
        <v>82099.3338531036</v>
      </c>
    </row>
    <row r="40" customFormat="false" ht="15" hidden="false" customHeight="false" outlineLevel="0" collapsed="false">
      <c r="A40" s="11"/>
      <c r="B40" s="11"/>
      <c r="C40" s="11"/>
      <c r="D40" s="11"/>
      <c r="E40" s="11"/>
    </row>
    <row r="41" customFormat="false" ht="15" hidden="false" customHeight="false" outlineLevel="0" collapsed="false">
      <c r="A41" s="12" t="s">
        <v>36</v>
      </c>
      <c r="B41" s="11"/>
      <c r="C41" s="11"/>
      <c r="D41" s="11"/>
      <c r="E41" s="18" t="n">
        <f aca="false">SUM(E28:E39)</f>
        <v>819810.030696931</v>
      </c>
    </row>
    <row r="42" customFormat="false" ht="15" hidden="false" customHeight="false" outlineLevel="0" collapsed="false">
      <c r="A42" s="11" t="s">
        <v>37</v>
      </c>
      <c r="B42" s="11"/>
      <c r="C42" s="11"/>
      <c r="D42" s="11"/>
      <c r="E42" s="8" t="n">
        <f aca="true">IF($B$5&lt;12,"",SUM(OFFSET('Your data'!$B$6,$B$5-12,0,12,1)))</f>
        <v>725200</v>
      </c>
    </row>
    <row r="43" customFormat="false" ht="15" hidden="false" customHeight="false" outlineLevel="0" collapsed="false">
      <c r="A43" s="11" t="s">
        <v>38</v>
      </c>
      <c r="B43" s="11"/>
      <c r="C43" s="11"/>
      <c r="D43" s="11"/>
      <c r="E43" s="19" t="n">
        <f aca="false">IF(OR(E42="",E42=0),"",E41/E42-1)</f>
        <v>0.130460604932337</v>
      </c>
    </row>
    <row r="44" customFormat="false" ht="15" hidden="false" customHeight="false" outlineLevel="0" collapsed="false">
      <c r="A44" s="11"/>
      <c r="B44" s="11"/>
      <c r="C44" s="11"/>
      <c r="D44" s="11"/>
      <c r="E44" s="11"/>
    </row>
    <row r="45" customFormat="false" ht="15" hidden="false" customHeight="false" outlineLevel="0" collapsed="false">
      <c r="A45" s="2" t="s">
        <v>39</v>
      </c>
      <c r="B45" s="11"/>
      <c r="C45" s="11"/>
      <c r="D45" s="11"/>
      <c r="E45" s="1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2026-10-23T01:12:45Z</dcterms:created>
  <dc:creator>openpyxl</dc:creator>
  <dc:description/>
  <dc:language>en-US</dc:language>
  <cp:lastModifiedBy/>
  <dcterms:modified xsi:type="dcterms:W3CDTF">2026-10-23T01:12:45Z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